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aevm.sharepoint.com/sites/Mitglieder/Freigegebene Dokumente/Informationen/2020/06_2020/"/>
    </mc:Choice>
  </mc:AlternateContent>
  <xr:revisionPtr revIDLastSave="173" documentId="8_{B8DA8DD9-0E24-4F3F-BA04-7656A8B28BBD}" xr6:coauthVersionLast="45" xr6:coauthVersionMax="45" xr10:uidLastSave="{1B892B6E-BDDD-4E94-AF34-FA6F5CDB45CC}"/>
  <bookViews>
    <workbookView xWindow="4245" yWindow="4245" windowWidth="28800" windowHeight="15435" xr2:uid="{00000000-000D-0000-FFFF-FFFF00000000}"/>
  </bookViews>
  <sheets>
    <sheet name="Stand 29.07.2020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1" i="5" l="1"/>
  <c r="O31" i="5"/>
  <c r="M31" i="5"/>
  <c r="K31" i="5"/>
  <c r="I30" i="5" l="1"/>
  <c r="I31" i="5" s="1"/>
  <c r="G31" i="5"/>
  <c r="G30" i="5"/>
  <c r="P31" i="5" l="1"/>
  <c r="Q33" i="5" s="1"/>
  <c r="N31" i="5"/>
  <c r="O33" i="5" s="1"/>
  <c r="L31" i="5"/>
  <c r="M33" i="5" s="1"/>
  <c r="J31" i="5"/>
  <c r="K33" i="5" s="1"/>
  <c r="H31" i="5"/>
  <c r="I33" i="5" s="1"/>
  <c r="F31" i="5"/>
  <c r="G33" i="5" s="1"/>
  <c r="P20" i="5"/>
  <c r="Q20" i="5" s="1"/>
  <c r="N20" i="5"/>
  <c r="O20" i="5" s="1"/>
  <c r="L20" i="5"/>
  <c r="M20" i="5" s="1"/>
  <c r="J20" i="5"/>
  <c r="K20" i="5" s="1"/>
  <c r="H20" i="5"/>
  <c r="I20" i="5" s="1"/>
  <c r="F20" i="5"/>
  <c r="G20" i="5" s="1"/>
  <c r="P19" i="5"/>
  <c r="Q19" i="5" s="1"/>
  <c r="N19" i="5"/>
  <c r="O19" i="5" s="1"/>
  <c r="L19" i="5"/>
  <c r="M19" i="5" s="1"/>
  <c r="J19" i="5"/>
  <c r="K19" i="5" s="1"/>
  <c r="H19" i="5"/>
  <c r="I19" i="5" s="1"/>
  <c r="F19" i="5"/>
  <c r="G19" i="5" s="1"/>
  <c r="P18" i="5"/>
  <c r="Q18" i="5" s="1"/>
  <c r="N18" i="5"/>
  <c r="O18" i="5" s="1"/>
  <c r="L18" i="5"/>
  <c r="M18" i="5" s="1"/>
  <c r="J18" i="5"/>
  <c r="K18" i="5" s="1"/>
  <c r="H18" i="5"/>
  <c r="I18" i="5" s="1"/>
  <c r="F18" i="5"/>
  <c r="G18" i="5" s="1"/>
  <c r="P17" i="5"/>
  <c r="Q17" i="5" s="1"/>
  <c r="N17" i="5"/>
  <c r="O17" i="5" s="1"/>
  <c r="L17" i="5"/>
  <c r="M17" i="5" s="1"/>
  <c r="J17" i="5"/>
  <c r="K17" i="5" s="1"/>
  <c r="H17" i="5"/>
  <c r="I17" i="5" s="1"/>
  <c r="F17" i="5"/>
  <c r="G17" i="5" s="1"/>
  <c r="K22" i="5" l="1"/>
  <c r="K35" i="5" s="1"/>
  <c r="M22" i="5"/>
  <c r="M35" i="5" s="1"/>
  <c r="Q22" i="5"/>
  <c r="Q35" i="5" s="1"/>
  <c r="G22" i="5"/>
  <c r="G35" i="5" s="1"/>
  <c r="I22" i="5"/>
  <c r="I35" i="5" s="1"/>
  <c r="O22" i="5"/>
  <c r="O35" i="5" s="1"/>
</calcChain>
</file>

<file path=xl/sharedStrings.xml><?xml version="1.0" encoding="utf-8"?>
<sst xmlns="http://schemas.openxmlformats.org/spreadsheetml/2006/main" count="88" uniqueCount="43">
  <si>
    <t>Jahresverbrauch Erdgas</t>
  </si>
  <si>
    <t>Jahresverbrauch Flüssiggas</t>
  </si>
  <si>
    <t>Jahresverbrauch Heizöl</t>
  </si>
  <si>
    <t>Jahresverbrauch Diesel</t>
  </si>
  <si>
    <t>kWh</t>
  </si>
  <si>
    <t>Liter</t>
  </si>
  <si>
    <t>(VE)</t>
  </si>
  <si>
    <t xml:space="preserve">Verbrauchseinheit </t>
  </si>
  <si>
    <t xml:space="preserve">Emission </t>
  </si>
  <si>
    <t>Heizwert</t>
  </si>
  <si>
    <t>kWh pro VE</t>
  </si>
  <si>
    <t>Verbrauch</t>
  </si>
  <si>
    <r>
      <t>Belastung durch CO</t>
    </r>
    <r>
      <rPr>
        <b/>
        <vertAlign val="sub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-Bepreisung</t>
    </r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</si>
  <si>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pro kWh</t>
    </r>
  </si>
  <si>
    <t>in VE / Jahr</t>
  </si>
  <si>
    <t>Verbrauchssituation aktuell</t>
  </si>
  <si>
    <t>Stand:</t>
  </si>
  <si>
    <t>geschätzt:</t>
  </si>
  <si>
    <t>Auszufüllen</t>
  </si>
  <si>
    <t>VOA Rechentool</t>
  </si>
  <si>
    <t>Auswirkung des Klimapakets der Bundesregierung auf Energiebeschaffungskosten</t>
  </si>
  <si>
    <t>Summe jährliche Belastungen (gerundet)</t>
  </si>
  <si>
    <t>Summe jährliche Entlastungen (gerundet)</t>
  </si>
  <si>
    <r>
      <t xml:space="preserve">Jahresverbrauch Strom </t>
    </r>
    <r>
      <rPr>
        <b/>
        <u/>
        <sz val="11"/>
        <color theme="1"/>
        <rFont val="Calibri"/>
        <family val="2"/>
        <scheme val="minor"/>
      </rPr>
      <t>EEG belastet</t>
    </r>
  </si>
  <si>
    <t>Resultierende jährliche Belastungen (gerundet)</t>
  </si>
  <si>
    <t>Maximalpreis 65 €/to</t>
  </si>
  <si>
    <t>Minimalpreis 55 €/to</t>
  </si>
  <si>
    <t>EEG Uml. 2020 ct/kWh</t>
  </si>
  <si>
    <t>EEG Deckel 2021 ct/kWh</t>
  </si>
  <si>
    <t>EEG Red. ct/kWh</t>
  </si>
  <si>
    <t>Die Tabelle unterstellt gleichbleibende Verbräuche, ggf. überschreiben!</t>
  </si>
  <si>
    <t>Entlastung durch Reduzierung bzw. Deckelung der EEG-Umlage im Vergleich zu 2020</t>
  </si>
  <si>
    <t>fiktive EEG Red. ct/kWh</t>
  </si>
  <si>
    <t>EEG Deckel 2022 ct/kWh</t>
  </si>
  <si>
    <t xml:space="preserve"> 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</si>
  <si>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-Preis pro Tonne</t>
    </r>
  </si>
  <si>
    <t xml:space="preserve"> eine fiktive Reduzierung der EEG-Umlage aus der am 03.06.2020 für 2021 und 2022 beschlossenen Deckelung im Vergleich zu 2020.</t>
  </si>
  <si>
    <t xml:space="preserve">Da somit kann nach heutigem Stand nicht eingeschätzt werden kann, ob und wenn ja in welcher Höhe ab 2023 eine Entlastung greift, sind in der Tabelle für </t>
  </si>
  <si>
    <t xml:space="preserve"> diese Jahre keine Entlastungsbeträge ausgewiesen.</t>
  </si>
  <si>
    <t>Die Tabelle unterstellt, dass die EEG-Umlage für 2020, 2021 und 2022 ohne eingreifende Maßnahmen konstant bliebe und berechnet</t>
  </si>
  <si>
    <t xml:space="preserve"> feste Beträge geben wird (ursprünglich geplante Reduzierung um 0,625 ct/kWh), oder ob z.B. das System der Deckelung verlängert wird, ist nicht absehbar. </t>
  </si>
  <si>
    <t xml:space="preserve">Ob es für 2023 ff. eine Rückkehr zu dem ursprünglich im Klimapaket vorgesehenen System der Reduzierung der (jährlich schwankenden) EEG-Umlage um </t>
  </si>
  <si>
    <t>Anlage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</si>
</sst>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\ _€"/>
    <numFmt numFmtId="166" formatCode="#,##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2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14" xfId="0" applyFont="1" applyBorder="1" applyAlignment="1">
      <alignment horizontal="right"/>
    </xf>
    <xf numFmtId="14" fontId="2" fillId="0" borderId="15" xfId="0" applyNumberFormat="1" applyFont="1" applyBorder="1"/>
    <xf numFmtId="164" fontId="0" fillId="4" borderId="11" xfId="0" applyNumberFormat="1" applyFill="1" applyBorder="1" applyAlignment="1">
      <alignment horizontal="center"/>
    </xf>
    <xf numFmtId="0" fontId="2" fillId="4" borderId="4" xfId="0" applyFont="1" applyFill="1" applyBorder="1"/>
    <xf numFmtId="0" fontId="0" fillId="4" borderId="5" xfId="0" applyFill="1" applyBorder="1"/>
    <xf numFmtId="0" fontId="0" fillId="4" borderId="16" xfId="0" applyFill="1" applyBorder="1"/>
    <xf numFmtId="0" fontId="0" fillId="4" borderId="17" xfId="0" applyFill="1" applyBorder="1"/>
    <xf numFmtId="166" fontId="0" fillId="0" borderId="7" xfId="0" applyNumberFormat="1" applyBorder="1" applyAlignment="1">
      <alignment horizontal="right"/>
    </xf>
    <xf numFmtId="166" fontId="0" fillId="0" borderId="13" xfId="0" applyNumberFormat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2" fillId="0" borderId="1" xfId="0" applyNumberFormat="1" applyFont="1" applyBorder="1"/>
    <xf numFmtId="166" fontId="0" fillId="0" borderId="15" xfId="0" applyNumberFormat="1" applyBorder="1"/>
    <xf numFmtId="166" fontId="5" fillId="0" borderId="1" xfId="0" applyNumberFormat="1" applyFont="1" applyBorder="1"/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12" xfId="0" applyNumberFormat="1" applyFill="1" applyBorder="1" applyAlignment="1" applyProtection="1">
      <alignment horizontal="right"/>
      <protection locked="0"/>
    </xf>
    <xf numFmtId="3" fontId="0" fillId="2" borderId="8" xfId="0" applyNumberFormat="1" applyFill="1" applyBorder="1" applyAlignment="1" applyProtection="1">
      <alignment horizontal="right"/>
      <protection locked="0"/>
    </xf>
    <xf numFmtId="3" fontId="0" fillId="2" borderId="14" xfId="0" applyNumberFormat="1" applyFill="1" applyBorder="1" applyProtection="1">
      <protection locked="0"/>
    </xf>
    <xf numFmtId="3" fontId="2" fillId="3" borderId="19" xfId="0" applyNumberFormat="1" applyFont="1" applyFill="1" applyBorder="1" applyProtection="1">
      <protection locked="0"/>
    </xf>
    <xf numFmtId="3" fontId="2" fillId="3" borderId="20" xfId="0" applyNumberFormat="1" applyFont="1" applyFill="1" applyBorder="1" applyProtection="1">
      <protection locked="0"/>
    </xf>
    <xf numFmtId="3" fontId="2" fillId="3" borderId="2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5" borderId="13" xfId="0" applyNumberFormat="1" applyFill="1" applyBorder="1" applyAlignment="1">
      <alignment horizontal="center"/>
    </xf>
    <xf numFmtId="166" fontId="0" fillId="5" borderId="15" xfId="0" applyNumberFormat="1" applyFill="1" applyBorder="1"/>
    <xf numFmtId="166" fontId="2" fillId="5" borderId="1" xfId="0" applyNumberFormat="1" applyFont="1" applyFill="1" applyBorder="1"/>
    <xf numFmtId="0" fontId="0" fillId="3" borderId="0" xfId="0" applyFill="1"/>
    <xf numFmtId="165" fontId="0" fillId="3" borderId="28" xfId="0" applyNumberFormat="1" applyFill="1" applyBorder="1" applyAlignment="1">
      <alignment horizontal="center"/>
    </xf>
    <xf numFmtId="0" fontId="0" fillId="5" borderId="0" xfId="0" applyFill="1"/>
    <xf numFmtId="0" fontId="9" fillId="2" borderId="2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Normal 2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04F3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Layout" topLeftCell="A13" zoomScaleNormal="100" workbookViewId="0">
      <selection activeCell="C8" sqref="C8"/>
    </sheetView>
  </sheetViews>
  <sheetFormatPr baseColWidth="10" defaultRowHeight="15" x14ac:dyDescent="0.25"/>
  <cols>
    <col min="1" max="1" width="33.5703125" customWidth="1"/>
    <col min="2" max="2" width="19.28515625" customWidth="1"/>
    <col min="3" max="3" width="15.140625" customWidth="1"/>
    <col min="4" max="4" width="15.7109375" customWidth="1"/>
    <col min="5" max="5" width="5.85546875" customWidth="1"/>
    <col min="6" max="17" width="20.140625" customWidth="1"/>
  </cols>
  <sheetData>
    <row r="1" spans="1:17" ht="23.25" x14ac:dyDescent="0.35">
      <c r="A1" s="5" t="s">
        <v>42</v>
      </c>
    </row>
    <row r="2" spans="1:17" ht="13.5" customHeight="1" x14ac:dyDescent="0.35">
      <c r="A2" s="5"/>
    </row>
    <row r="3" spans="1:17" ht="24" thickBot="1" x14ac:dyDescent="0.4">
      <c r="A3" s="5" t="s">
        <v>19</v>
      </c>
    </row>
    <row r="4" spans="1:17" ht="24" thickBot="1" x14ac:dyDescent="0.4">
      <c r="A4" s="5" t="s">
        <v>20</v>
      </c>
      <c r="H4" s="13" t="s">
        <v>16</v>
      </c>
      <c r="I4" s="14">
        <v>44041</v>
      </c>
    </row>
    <row r="5" spans="1:17" ht="21.75" thickBot="1" x14ac:dyDescent="0.4">
      <c r="A5" s="2"/>
    </row>
    <row r="6" spans="1:17" ht="19.5" thickBot="1" x14ac:dyDescent="0.35">
      <c r="A6" s="4" t="s">
        <v>15</v>
      </c>
      <c r="C6" s="33" t="s">
        <v>18</v>
      </c>
    </row>
    <row r="7" spans="1:17" ht="15.75" thickBot="1" x14ac:dyDescent="0.3"/>
    <row r="8" spans="1:17" x14ac:dyDescent="0.25">
      <c r="A8" t="s">
        <v>0</v>
      </c>
      <c r="B8" s="1" t="s">
        <v>4</v>
      </c>
      <c r="C8" s="30">
        <v>14155597</v>
      </c>
    </row>
    <row r="9" spans="1:17" x14ac:dyDescent="0.25">
      <c r="A9" t="s">
        <v>1</v>
      </c>
      <c r="B9" s="1" t="s">
        <v>4</v>
      </c>
      <c r="C9" s="31">
        <v>0</v>
      </c>
    </row>
    <row r="10" spans="1:17" ht="15.75" thickBot="1" x14ac:dyDescent="0.3">
      <c r="A10" t="s">
        <v>2</v>
      </c>
      <c r="B10" s="1" t="s">
        <v>5</v>
      </c>
      <c r="C10" s="31">
        <v>50000</v>
      </c>
    </row>
    <row r="11" spans="1:17" ht="15.75" thickBot="1" x14ac:dyDescent="0.3">
      <c r="A11" t="s">
        <v>3</v>
      </c>
      <c r="B11" s="1" t="s">
        <v>5</v>
      </c>
      <c r="C11" s="31">
        <v>20941</v>
      </c>
      <c r="P11" s="16" t="s">
        <v>17</v>
      </c>
      <c r="Q11" s="17" t="s">
        <v>25</v>
      </c>
    </row>
    <row r="12" spans="1:17" ht="15.75" thickBot="1" x14ac:dyDescent="0.3">
      <c r="A12" t="s">
        <v>23</v>
      </c>
      <c r="B12" s="1" t="s">
        <v>4</v>
      </c>
      <c r="C12" s="32">
        <v>4683490</v>
      </c>
      <c r="F12" s="50" t="s">
        <v>30</v>
      </c>
      <c r="G12" s="51"/>
      <c r="H12" s="52"/>
      <c r="P12" s="18"/>
      <c r="Q12" s="19" t="s">
        <v>26</v>
      </c>
    </row>
    <row r="13" spans="1:17" ht="15.75" thickBot="1" x14ac:dyDescent="0.3"/>
    <row r="14" spans="1:17" ht="21" thickBot="1" x14ac:dyDescent="0.4">
      <c r="A14" s="4" t="s">
        <v>12</v>
      </c>
      <c r="F14" s="55">
        <v>2021</v>
      </c>
      <c r="G14" s="56"/>
      <c r="H14" s="55">
        <v>2022</v>
      </c>
      <c r="I14" s="56"/>
      <c r="J14" s="55">
        <v>2023</v>
      </c>
      <c r="K14" s="56"/>
      <c r="L14" s="55">
        <v>2024</v>
      </c>
      <c r="M14" s="56"/>
      <c r="N14" s="55">
        <v>2025</v>
      </c>
      <c r="O14" s="56"/>
      <c r="P14" s="55">
        <v>2026</v>
      </c>
      <c r="Q14" s="56"/>
    </row>
    <row r="15" spans="1:17" ht="18" x14ac:dyDescent="0.35">
      <c r="B15" s="1" t="s">
        <v>7</v>
      </c>
      <c r="C15" s="1" t="s">
        <v>9</v>
      </c>
      <c r="D15" s="1" t="s">
        <v>8</v>
      </c>
      <c r="E15" s="1"/>
      <c r="F15" s="6" t="s">
        <v>11</v>
      </c>
      <c r="G15" s="7" t="s">
        <v>35</v>
      </c>
      <c r="H15" s="6" t="s">
        <v>11</v>
      </c>
      <c r="I15" s="7" t="s">
        <v>35</v>
      </c>
      <c r="J15" s="6" t="s">
        <v>11</v>
      </c>
      <c r="K15" s="7" t="s">
        <v>35</v>
      </c>
      <c r="L15" s="6" t="s">
        <v>11</v>
      </c>
      <c r="M15" s="7" t="s">
        <v>35</v>
      </c>
      <c r="N15" s="6" t="s">
        <v>11</v>
      </c>
      <c r="O15" s="7" t="s">
        <v>35</v>
      </c>
      <c r="P15" s="6" t="s">
        <v>11</v>
      </c>
      <c r="Q15" s="7" t="s">
        <v>35</v>
      </c>
    </row>
    <row r="16" spans="1:17" ht="18.75" thickBot="1" x14ac:dyDescent="0.4">
      <c r="B16" s="1" t="s">
        <v>6</v>
      </c>
      <c r="C16" s="1" t="s">
        <v>10</v>
      </c>
      <c r="D16" s="1" t="s">
        <v>13</v>
      </c>
      <c r="E16" s="1"/>
      <c r="F16" s="8" t="s">
        <v>14</v>
      </c>
      <c r="G16" s="9">
        <v>25</v>
      </c>
      <c r="H16" s="8" t="s">
        <v>14</v>
      </c>
      <c r="I16" s="9">
        <v>30</v>
      </c>
      <c r="J16" s="8" t="s">
        <v>14</v>
      </c>
      <c r="K16" s="9">
        <v>35</v>
      </c>
      <c r="L16" s="8" t="s">
        <v>14</v>
      </c>
      <c r="M16" s="9">
        <v>45</v>
      </c>
      <c r="N16" s="8" t="s">
        <v>14</v>
      </c>
      <c r="O16" s="9">
        <v>55</v>
      </c>
      <c r="P16" s="8" t="s">
        <v>14</v>
      </c>
      <c r="Q16" s="15">
        <v>60</v>
      </c>
    </row>
    <row r="17" spans="1:17" x14ac:dyDescent="0.25">
      <c r="A17" t="s">
        <v>0</v>
      </c>
      <c r="B17" s="1" t="s">
        <v>4</v>
      </c>
      <c r="C17" s="3">
        <v>1</v>
      </c>
      <c r="D17" s="3">
        <v>0.2</v>
      </c>
      <c r="E17" s="3"/>
      <c r="F17" s="26">
        <f>$C$8</f>
        <v>14155597</v>
      </c>
      <c r="G17" s="20">
        <f>ROUND($D17*$C17*G$16*F17/1000,0)</f>
        <v>70778</v>
      </c>
      <c r="H17" s="26">
        <f>$C$8</f>
        <v>14155597</v>
      </c>
      <c r="I17" s="20">
        <f>ROUND($D17*$C17*I$16*H17/1000,0)</f>
        <v>84934</v>
      </c>
      <c r="J17" s="26">
        <f>$C$8</f>
        <v>14155597</v>
      </c>
      <c r="K17" s="20">
        <f>ROUND($D17*$C17*K$16*J17/1000,0)</f>
        <v>99089</v>
      </c>
      <c r="L17" s="26">
        <f>$C$8</f>
        <v>14155597</v>
      </c>
      <c r="M17" s="20">
        <f>ROUND($D17*$C17*M$16*L17/1000,0)</f>
        <v>127400</v>
      </c>
      <c r="N17" s="26">
        <f>$C$8</f>
        <v>14155597</v>
      </c>
      <c r="O17" s="20">
        <f>ROUND($D17*$C17*O$16*N17/1000,0)</f>
        <v>155712</v>
      </c>
      <c r="P17" s="26">
        <f>$C$8</f>
        <v>14155597</v>
      </c>
      <c r="Q17" s="20">
        <f>ROUND($D17*$C17*Q$16*P17/1000,0)</f>
        <v>169867</v>
      </c>
    </row>
    <row r="18" spans="1:17" x14ac:dyDescent="0.25">
      <c r="A18" t="s">
        <v>1</v>
      </c>
      <c r="B18" s="1" t="s">
        <v>4</v>
      </c>
      <c r="C18" s="3">
        <v>1</v>
      </c>
      <c r="D18" s="3">
        <v>0.23</v>
      </c>
      <c r="E18" s="3"/>
      <c r="F18" s="27">
        <f>$C$9</f>
        <v>0</v>
      </c>
      <c r="G18" s="21">
        <f t="shared" ref="G18:I20" si="0">ROUND($D18*$C18*G$16*F18/1000,0)</f>
        <v>0</v>
      </c>
      <c r="H18" s="27">
        <f>$C$9</f>
        <v>0</v>
      </c>
      <c r="I18" s="21">
        <f t="shared" si="0"/>
        <v>0</v>
      </c>
      <c r="J18" s="27">
        <f>$C$9</f>
        <v>0</v>
      </c>
      <c r="K18" s="21">
        <f t="shared" ref="K18:M20" si="1">ROUND($D18*$C18*K$16*J18/1000,0)</f>
        <v>0</v>
      </c>
      <c r="L18" s="27">
        <f>$C$9</f>
        <v>0</v>
      </c>
      <c r="M18" s="21">
        <f t="shared" si="1"/>
        <v>0</v>
      </c>
      <c r="N18" s="27">
        <f>$C$9</f>
        <v>0</v>
      </c>
      <c r="O18" s="21">
        <f t="shared" ref="O18:Q20" si="2">ROUND($D18*$C18*O$16*N18/1000,0)</f>
        <v>0</v>
      </c>
      <c r="P18" s="27">
        <f>$C$9</f>
        <v>0</v>
      </c>
      <c r="Q18" s="21">
        <f t="shared" si="2"/>
        <v>0</v>
      </c>
    </row>
    <row r="19" spans="1:17" x14ac:dyDescent="0.25">
      <c r="A19" t="s">
        <v>2</v>
      </c>
      <c r="B19" s="1" t="s">
        <v>5</v>
      </c>
      <c r="C19" s="3">
        <v>10.08</v>
      </c>
      <c r="D19" s="3">
        <v>0.28000000000000003</v>
      </c>
      <c r="E19" s="3"/>
      <c r="F19" s="27">
        <f>$C$10</f>
        <v>50000</v>
      </c>
      <c r="G19" s="21">
        <f t="shared" si="0"/>
        <v>3528</v>
      </c>
      <c r="H19" s="27">
        <f>$C$10</f>
        <v>50000</v>
      </c>
      <c r="I19" s="21">
        <f t="shared" si="0"/>
        <v>4234</v>
      </c>
      <c r="J19" s="27">
        <f>$C$10</f>
        <v>50000</v>
      </c>
      <c r="K19" s="21">
        <f t="shared" si="1"/>
        <v>4939</v>
      </c>
      <c r="L19" s="27">
        <f>$C$10</f>
        <v>50000</v>
      </c>
      <c r="M19" s="21">
        <f t="shared" si="1"/>
        <v>6350</v>
      </c>
      <c r="N19" s="27">
        <f>$C$10</f>
        <v>50000</v>
      </c>
      <c r="O19" s="21">
        <f t="shared" si="2"/>
        <v>7762</v>
      </c>
      <c r="P19" s="27">
        <f>$C$10</f>
        <v>50000</v>
      </c>
      <c r="Q19" s="21">
        <f t="shared" si="2"/>
        <v>8467</v>
      </c>
    </row>
    <row r="20" spans="1:17" ht="15.75" thickBot="1" x14ac:dyDescent="0.3">
      <c r="A20" t="s">
        <v>3</v>
      </c>
      <c r="B20" s="1" t="s">
        <v>5</v>
      </c>
      <c r="C20" s="3">
        <v>9.6999999999999993</v>
      </c>
      <c r="D20" s="3">
        <v>0.27</v>
      </c>
      <c r="E20" s="3"/>
      <c r="F20" s="28">
        <f>$C$11</f>
        <v>20941</v>
      </c>
      <c r="G20" s="22">
        <f t="shared" si="0"/>
        <v>1371</v>
      </c>
      <c r="H20" s="28">
        <f>$C$11</f>
        <v>20941</v>
      </c>
      <c r="I20" s="22">
        <f t="shared" si="0"/>
        <v>1645</v>
      </c>
      <c r="J20" s="28">
        <f>$C$11</f>
        <v>20941</v>
      </c>
      <c r="K20" s="22">
        <f t="shared" si="1"/>
        <v>1920</v>
      </c>
      <c r="L20" s="28">
        <f>$C$11</f>
        <v>20941</v>
      </c>
      <c r="M20" s="22">
        <f t="shared" si="1"/>
        <v>2468</v>
      </c>
      <c r="N20" s="28">
        <f>$C$11</f>
        <v>20941</v>
      </c>
      <c r="O20" s="22">
        <f t="shared" si="2"/>
        <v>3016</v>
      </c>
      <c r="P20" s="28">
        <f>$C$11</f>
        <v>20941</v>
      </c>
      <c r="Q20" s="22">
        <f t="shared" si="2"/>
        <v>3291</v>
      </c>
    </row>
    <row r="21" spans="1:17" ht="15.75" thickBot="1" x14ac:dyDescent="0.3"/>
    <row r="22" spans="1:17" ht="19.5" thickBot="1" x14ac:dyDescent="0.35">
      <c r="F22" s="12" t="s">
        <v>21</v>
      </c>
      <c r="G22" s="25">
        <f>ROUND(SUM(G17:G21)/100,0)*100</f>
        <v>75700</v>
      </c>
      <c r="I22" s="25">
        <f>ROUND(SUM(I17:I21)/100,0)*100</f>
        <v>90800</v>
      </c>
      <c r="K22" s="25">
        <f>ROUND(SUM(K17:K21)/100,0)*100</f>
        <v>105900</v>
      </c>
      <c r="M22" s="25">
        <f>ROUND(SUM(M17:M21)/100,0)*100</f>
        <v>136200</v>
      </c>
      <c r="O22" s="25">
        <f>ROUND(SUM(O17:O21)/100,0)*100</f>
        <v>166500</v>
      </c>
      <c r="Q22" s="25">
        <f>ROUND(SUM(Q17:Q21)/100,0)*100</f>
        <v>181600</v>
      </c>
    </row>
    <row r="23" spans="1:17" ht="15.75" thickBot="1" x14ac:dyDescent="0.3"/>
    <row r="24" spans="1:17" ht="19.5" thickBot="1" x14ac:dyDescent="0.35">
      <c r="A24" s="4" t="s">
        <v>31</v>
      </c>
      <c r="F24" s="55">
        <v>2021</v>
      </c>
      <c r="G24" s="56"/>
      <c r="H24" s="53">
        <v>2022</v>
      </c>
      <c r="I24" s="54"/>
      <c r="J24" s="53">
        <v>2023</v>
      </c>
      <c r="K24" s="54"/>
      <c r="L24" s="53">
        <v>2024</v>
      </c>
      <c r="M24" s="54"/>
      <c r="N24" s="53">
        <v>2025</v>
      </c>
      <c r="O24" s="54"/>
      <c r="P24" s="53">
        <v>2026</v>
      </c>
      <c r="Q24" s="54"/>
    </row>
    <row r="25" spans="1:17" x14ac:dyDescent="0.25">
      <c r="F25" s="6" t="s">
        <v>11</v>
      </c>
      <c r="G25" s="7" t="s">
        <v>27</v>
      </c>
      <c r="H25" s="6" t="s">
        <v>11</v>
      </c>
      <c r="I25" s="7" t="s">
        <v>27</v>
      </c>
      <c r="J25" s="37" t="s">
        <v>11</v>
      </c>
      <c r="K25" s="42" t="s">
        <v>29</v>
      </c>
      <c r="L25" s="6" t="s">
        <v>11</v>
      </c>
      <c r="M25" s="7" t="s">
        <v>29</v>
      </c>
      <c r="N25" s="6" t="s">
        <v>11</v>
      </c>
      <c r="O25" s="7" t="s">
        <v>29</v>
      </c>
      <c r="P25" s="6" t="s">
        <v>11</v>
      </c>
      <c r="Q25" s="7" t="s">
        <v>29</v>
      </c>
    </row>
    <row r="26" spans="1:17" x14ac:dyDescent="0.25">
      <c r="F26" s="8" t="s">
        <v>14</v>
      </c>
      <c r="G26" s="10">
        <v>6.7560000000000002</v>
      </c>
      <c r="H26" s="8" t="s">
        <v>14</v>
      </c>
      <c r="I26" s="10">
        <v>6.7560000000000002</v>
      </c>
      <c r="J26" s="38" t="s">
        <v>14</v>
      </c>
      <c r="K26" s="44">
        <v>0.625</v>
      </c>
      <c r="L26" s="8" t="s">
        <v>14</v>
      </c>
      <c r="M26" s="44">
        <v>0.625</v>
      </c>
      <c r="N26" s="8" t="s">
        <v>14</v>
      </c>
      <c r="O26" s="44">
        <v>0.625</v>
      </c>
      <c r="P26" s="8" t="s">
        <v>14</v>
      </c>
      <c r="Q26" s="44">
        <v>0.625</v>
      </c>
    </row>
    <row r="27" spans="1:17" x14ac:dyDescent="0.25">
      <c r="F27" s="34"/>
      <c r="G27" s="39" t="s">
        <v>28</v>
      </c>
      <c r="H27" s="34"/>
      <c r="I27" s="39" t="s">
        <v>33</v>
      </c>
      <c r="J27" s="36"/>
      <c r="K27" s="43"/>
      <c r="L27" s="34"/>
      <c r="M27" s="35"/>
      <c r="N27" s="34"/>
      <c r="O27" s="35"/>
      <c r="P27" s="34"/>
      <c r="Q27" s="35"/>
    </row>
    <row r="28" spans="1:17" x14ac:dyDescent="0.25">
      <c r="F28" s="34"/>
      <c r="G28" s="35">
        <v>6.5</v>
      </c>
      <c r="H28" s="34"/>
      <c r="I28" s="35">
        <v>6</v>
      </c>
      <c r="J28" s="36"/>
      <c r="K28" s="43"/>
      <c r="L28" s="34"/>
      <c r="M28" s="35"/>
      <c r="N28" s="34"/>
      <c r="O28" s="35"/>
      <c r="P28" s="34"/>
      <c r="Q28" s="35"/>
    </row>
    <row r="29" spans="1:17" x14ac:dyDescent="0.25">
      <c r="F29" s="34"/>
      <c r="G29" s="39" t="s">
        <v>32</v>
      </c>
      <c r="H29" s="34"/>
      <c r="I29" s="39" t="s">
        <v>32</v>
      </c>
      <c r="J29" s="36"/>
      <c r="K29" s="43"/>
      <c r="L29" s="34"/>
      <c r="M29" s="35"/>
      <c r="N29" s="34"/>
      <c r="O29" s="35"/>
      <c r="P29" s="34"/>
      <c r="Q29" s="35"/>
    </row>
    <row r="30" spans="1:17" ht="15.75" thickBot="1" x14ac:dyDescent="0.3">
      <c r="A30" t="s">
        <v>34</v>
      </c>
      <c r="F30" s="40"/>
      <c r="G30" s="48">
        <f>G26-G28</f>
        <v>0.25600000000000023</v>
      </c>
      <c r="H30" s="40"/>
      <c r="I30" s="48">
        <f>I26-I28</f>
        <v>0.75600000000000023</v>
      </c>
      <c r="J30" s="36"/>
      <c r="K30" s="43"/>
      <c r="L30" s="40"/>
      <c r="M30" s="41"/>
      <c r="N30" s="40"/>
      <c r="O30" s="41"/>
      <c r="P30" s="40"/>
      <c r="Q30" s="41"/>
    </row>
    <row r="31" spans="1:17" ht="15.75" thickBot="1" x14ac:dyDescent="0.3">
      <c r="A31" t="s">
        <v>23</v>
      </c>
      <c r="B31" s="1" t="s">
        <v>4</v>
      </c>
      <c r="F31" s="29">
        <f>$C$12</f>
        <v>4683490</v>
      </c>
      <c r="G31" s="24">
        <f>ROUND(F31*G30/100,0)</f>
        <v>11990</v>
      </c>
      <c r="H31" s="29">
        <f>$C$12</f>
        <v>4683490</v>
      </c>
      <c r="I31" s="24">
        <f>ROUND(H31*I30/100,0)</f>
        <v>35407</v>
      </c>
      <c r="J31" s="29">
        <f>$C$12</f>
        <v>4683490</v>
      </c>
      <c r="K31" s="45">
        <f>ROUND(J31*K27/100,0)</f>
        <v>0</v>
      </c>
      <c r="L31" s="29">
        <f>$C$12</f>
        <v>4683490</v>
      </c>
      <c r="M31" s="45">
        <f>ROUND(L31*M27/100,0)</f>
        <v>0</v>
      </c>
      <c r="N31" s="29">
        <f>$C$12</f>
        <v>4683490</v>
      </c>
      <c r="O31" s="45">
        <f>ROUND(N31*O27/100,0)</f>
        <v>0</v>
      </c>
      <c r="P31" s="29">
        <f>$C$12</f>
        <v>4683490</v>
      </c>
      <c r="Q31" s="45">
        <f>ROUND(P31*Q27/100,0)</f>
        <v>0</v>
      </c>
    </row>
    <row r="32" spans="1:17" ht="15.75" thickBot="1" x14ac:dyDescent="0.3"/>
    <row r="33" spans="1:17" ht="15.75" thickBot="1" x14ac:dyDescent="0.3">
      <c r="F33" s="11" t="s">
        <v>22</v>
      </c>
      <c r="G33" s="23">
        <f>ROUND(SUM(G31)/100,0)*100</f>
        <v>12000</v>
      </c>
      <c r="I33" s="23">
        <f>ROUND(SUM(I31)/100,0)*100</f>
        <v>35400</v>
      </c>
      <c r="K33" s="46">
        <f>ROUND(SUM(K31)/100,0)*100</f>
        <v>0</v>
      </c>
      <c r="M33" s="46">
        <f>ROUND(SUM(M31)/100,0)*100</f>
        <v>0</v>
      </c>
      <c r="O33" s="46">
        <f>ROUND(SUM(O31)/100,0)*100</f>
        <v>0</v>
      </c>
      <c r="Q33" s="46">
        <f>ROUND(SUM(Q31)/100,0)*100</f>
        <v>0</v>
      </c>
    </row>
    <row r="34" spans="1:17" ht="15.75" thickBot="1" x14ac:dyDescent="0.3"/>
    <row r="35" spans="1:17" ht="19.5" thickBot="1" x14ac:dyDescent="0.35">
      <c r="F35" s="12" t="s">
        <v>24</v>
      </c>
      <c r="G35" s="25">
        <f>G22-G33</f>
        <v>63700</v>
      </c>
      <c r="I35" s="25">
        <f>I22-I33</f>
        <v>55400</v>
      </c>
      <c r="K35" s="25">
        <f>K22-K33</f>
        <v>105900</v>
      </c>
      <c r="M35" s="25">
        <f>M22-M33</f>
        <v>136200</v>
      </c>
      <c r="O35" s="25">
        <f>O22-O33</f>
        <v>166500</v>
      </c>
      <c r="Q35" s="25">
        <f>Q22-Q33</f>
        <v>181600</v>
      </c>
    </row>
    <row r="38" spans="1:17" x14ac:dyDescent="0.25">
      <c r="A38" s="47" t="s">
        <v>39</v>
      </c>
      <c r="B38" s="47"/>
      <c r="C38" s="47"/>
      <c r="D38" s="47"/>
      <c r="E38" s="47"/>
      <c r="F38" s="47"/>
    </row>
    <row r="39" spans="1:17" x14ac:dyDescent="0.25">
      <c r="A39" s="47" t="s">
        <v>36</v>
      </c>
      <c r="B39" s="47"/>
      <c r="C39" s="47"/>
      <c r="D39" s="47"/>
      <c r="E39" s="47"/>
      <c r="F39" s="47"/>
    </row>
    <row r="41" spans="1:17" x14ac:dyDescent="0.25">
      <c r="A41" s="49" t="s">
        <v>41</v>
      </c>
      <c r="B41" s="49"/>
      <c r="C41" s="49"/>
      <c r="D41" s="49"/>
      <c r="E41" s="49"/>
      <c r="F41" s="49"/>
      <c r="G41" s="49"/>
    </row>
    <row r="42" spans="1:17" x14ac:dyDescent="0.25">
      <c r="A42" s="49" t="s">
        <v>40</v>
      </c>
      <c r="B42" s="49"/>
      <c r="C42" s="49"/>
      <c r="D42" s="49"/>
      <c r="E42" s="49"/>
      <c r="F42" s="49"/>
      <c r="G42" s="49"/>
    </row>
    <row r="43" spans="1:17" x14ac:dyDescent="0.25">
      <c r="A43" s="49" t="s">
        <v>37</v>
      </c>
      <c r="B43" s="49"/>
      <c r="C43" s="49"/>
      <c r="D43" s="49"/>
      <c r="E43" s="49"/>
      <c r="F43" s="49"/>
      <c r="G43" s="49"/>
    </row>
    <row r="44" spans="1:17" x14ac:dyDescent="0.25">
      <c r="A44" s="49" t="s">
        <v>38</v>
      </c>
      <c r="B44" s="49"/>
      <c r="C44" s="49"/>
      <c r="D44" s="49"/>
      <c r="E44" s="49"/>
      <c r="F44" s="49"/>
      <c r="G44" s="49"/>
    </row>
  </sheetData>
  <sheetProtection algorithmName="SHA-512" hashValue="rJnNIaXfoG9d2WS7+PHjJy8wwE7a+ivia+qOT7bKENwgyai38oYxa5iiKQWdX0wl5HRshLWvrxNBONivlnzIAg==" saltValue="76UZMO1G/44rSjpk76CXXw==" spinCount="100000" sheet="1" selectLockedCells="1"/>
  <mergeCells count="13">
    <mergeCell ref="F12:H12"/>
    <mergeCell ref="P24:Q24"/>
    <mergeCell ref="F14:G14"/>
    <mergeCell ref="H14:I14"/>
    <mergeCell ref="J14:K14"/>
    <mergeCell ref="L14:M14"/>
    <mergeCell ref="N14:O14"/>
    <mergeCell ref="P14:Q14"/>
    <mergeCell ref="F24:G24"/>
    <mergeCell ref="H24:I24"/>
    <mergeCell ref="J24:K24"/>
    <mergeCell ref="L24:M24"/>
    <mergeCell ref="N24:O24"/>
  </mergeCells>
  <pageMargins left="0.7" right="0.7" top="1.0803030303030303" bottom="0.78740157499999996" header="0.3" footer="0.3"/>
  <pageSetup paperSize="9" scale="39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21DED91EC7024085377FAD14A269A6" ma:contentTypeVersion="7" ma:contentTypeDescription="Ein neues Dokument erstellen." ma:contentTypeScope="" ma:versionID="fec9ab01cb19b82569e5ada4940c2b36">
  <xsd:schema xmlns:xsd="http://www.w3.org/2001/XMLSchema" xmlns:xs="http://www.w3.org/2001/XMLSchema" xmlns:p="http://schemas.microsoft.com/office/2006/metadata/properties" xmlns:ns2="85426fec-e543-4063-b495-0a6be5780020" targetNamespace="http://schemas.microsoft.com/office/2006/metadata/properties" ma:root="true" ma:fieldsID="c1a51c0739136636e086fb85620da0fb" ns2:_="">
    <xsd:import namespace="85426fec-e543-4063-b495-0a6be5780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26fec-e543-4063-b495-0a6be5780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s F 1 H T m A Q S o G o A A A A + A A A A B I A H A B D b 2 5 m a W c v U G F j a 2 F n Z S 5 4 b W w g o h g A K K A U A A A A A A A A A A A A A A A A A A A A A A A A A A A A h Y / N C o J A G E V f R W b v / C i G x O e 4 q H Y J Q R B t h 3 H S I R 3 D G R v f r U W P 1 C s k l N W u 5 b 2 c C + c + b n f I x 7 Y J r q q 3 u j M Z Y p i i Q B n Z l d p U G R r c K U x R z m E n 5 F l U K p h g Y 5 e j 1 R m q n b s s C f H e Y x / j r q 9 I R C k j x 2 K 7 l 7 V q R a i N d c J I h T 6 r 8 v 8 K c T i 8 Z H i E F w l O Y h Z j l j I g c w 2 F N l 8 k m o w x B f J T w m p o 3 N A r X q p w v Q E y R y D v F / w J U E s D B B Q A A g A I A L B d R 0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X U d O K I p H u A 4 A A A A R A A A A E w A c A E Z v c m 1 1 b G F z L 1 N l Y 3 R p b 2 4 x L m 0 g o h g A K K A U A A A A A A A A A A A A A A A A A A A A A A A A A A A A K 0 5 N L s n M z 1 M I h t C G 1 g B Q S w E C L Q A U A A I A C A C w X U d O Y B B K g a g A A A D 4 A A A A E g A A A A A A A A A A A A A A A A A A A A A A Q 2 9 u Z m l n L 1 B h Y 2 t h Z 2 U u e G 1 s U E s B A i 0 A F A A C A A g A s F 1 H T g / K 6 a u k A A A A 6 Q A A A B M A A A A A A A A A A A A A A A A A 9 A A A A F t D b 2 5 0 Z W 5 0 X 1 R 5 c G V z X S 5 4 b W x Q S w E C L Q A U A A I A C A C w X U d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4 M d G c 2 R Z U u + m 0 w A 2 r 1 J p w A A A A A C A A A A A A A Q Z g A A A A E A A C A A A A C G 0 z D P r 7 M s a K l S w 8 H h E R i 4 9 k 2 l y Y P k a 2 3 g o S H u F f q m f Q A A A A A O g A A A A A I A A C A A A A B C Z p 1 e X Q v 0 I 2 y Z a 2 l O x t E 9 t i y S g n K P g B 3 k f / q d P P v N Q F A A A A A U j B I c l V m R L k T F 9 Z g 7 k R o G B H F a X y N j + s 1 k g 1 c U P w B x O P I s j 1 / N z U U u + a l K I L f 5 c Q F H U y + r / 5 W q y Q 1 + t J L W J z E v 1 i X + r 3 W E 3 6 m R A u J i Z h q n x 0 A A A A A P k l C N 8 X t c x Z / 7 K d v y 9 0 d w v 9 H z b R 7 H C J o H 7 K j r p D P z s F v M Q m a 4 y D A X 8 d 3 R / S 4 N 5 P j O c R L F D P Y a A Q G s h a a V d Y b e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22B4C-7C28-4B53-8E22-3728D2E35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26fec-e543-4063-b495-0a6be5780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EF310C-743B-40BD-969A-68642EB9D62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F526A55-AE5F-4B93-8060-5887D528F591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5DC184A-32CD-471F-85B8-6D8FA7ADD2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29.07.2020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Kalmar</dc:creator>
  <cp:lastModifiedBy>Matthias Krämer</cp:lastModifiedBy>
  <cp:lastPrinted>2020-08-03T09:09:38Z</cp:lastPrinted>
  <dcterms:created xsi:type="dcterms:W3CDTF">2019-02-07T09:16:04Z</dcterms:created>
  <dcterms:modified xsi:type="dcterms:W3CDTF">2020-09-07T08:35:18Z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0x010100BF21DED91EC7024085377FAD14A269A6</vt:lpwstr>
  </property>
  <property fmtid="{D5CDD505-2E9C-101B-9397-08002B2CF9AE}" pid="3" name="Order">
    <vt:r8>185400</vt:r8>
  </property>
</Properties>
</file>